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<sst xmlns="http://schemas.openxmlformats.org/spreadsheetml/2006/main" count="104" uniqueCount="103">
  <si>
    <t>Номинальный фонд времени рабочего Фн =</t>
  </si>
  <si>
    <t>Годовая производственная программа N =</t>
  </si>
  <si>
    <t>Коеффициент учитывающий структуру программы Кс =</t>
  </si>
  <si>
    <t>Коеффициент учитывающий величину программы Кn =</t>
  </si>
  <si>
    <t>Коеффициент приведения капитального ремонта Ка =</t>
  </si>
  <si>
    <t xml:space="preserve">Трудоемкость   основной   модели   Том = </t>
  </si>
  <si>
    <t xml:space="preserve">Коеффициент   сменности   Ксм = </t>
  </si>
  <si>
    <t>Количество   видов  работ   К =</t>
  </si>
  <si>
    <t>К</t>
  </si>
  <si>
    <t>t</t>
  </si>
  <si>
    <t>Действительный     фонд     рабочего    времени   Фд=</t>
  </si>
  <si>
    <t>Общая площадь основных производственных участков Fсум =</t>
  </si>
  <si>
    <t>Общая явочная численность производственных рабочих Мяв =</t>
  </si>
  <si>
    <t>Общая списочная численность производственных рабочих Мсп =</t>
  </si>
  <si>
    <t>Годовая трудоемкость ремонтируемого объекта Тгод =</t>
  </si>
  <si>
    <t>Удельная площадь застройки на 1 кап. Ремонт Fоб =</t>
  </si>
  <si>
    <t>Удельная   мощность  токоприемников   Р =</t>
  </si>
  <si>
    <t>Общая списочная численность вспомогательных рабочих Мсп =</t>
  </si>
  <si>
    <t>Общая   площадь     вспомогательного    производства   Fcум =</t>
  </si>
  <si>
    <t>Общая  явочная  численность  вспомогательных  рабочих Мяв =</t>
  </si>
  <si>
    <t>Расчет складских помещений</t>
  </si>
  <si>
    <t>Количество складов n =</t>
  </si>
  <si>
    <t>Общая площадь складских помещений в производственном корпусе Fскл =</t>
  </si>
  <si>
    <t>Количество  вспомогательных  рабрчих  mвспм =</t>
  </si>
  <si>
    <t>Количество    рабрчих     ИТР      mитр =</t>
  </si>
  <si>
    <t>Количество      рабрчих    СКП     mскп =</t>
  </si>
  <si>
    <t>Площадь бытовых помещений     Fбыт =</t>
  </si>
  <si>
    <t>Площадь производственного корпуса F=</t>
  </si>
  <si>
    <t>Расчет основных производственных участков</t>
  </si>
  <si>
    <t>Ф.И.О</t>
  </si>
  <si>
    <t>Группа</t>
  </si>
  <si>
    <t>Самисько М.А.</t>
  </si>
  <si>
    <t>АТР-12маг</t>
  </si>
  <si>
    <t>Слесарные</t>
  </si>
  <si>
    <t>Механические</t>
  </si>
  <si>
    <t>Предварительная мойка</t>
  </si>
  <si>
    <t>Предварительная разборка</t>
  </si>
  <si>
    <t>Разборка на узлы (детали)</t>
  </si>
  <si>
    <t>Разборка узлов</t>
  </si>
  <si>
    <t>Мойка деталей</t>
  </si>
  <si>
    <t>Снятие нагара и накипи</t>
  </si>
  <si>
    <t>Контроль и сортировка деталей</t>
  </si>
  <si>
    <t>Комплектовочно - подготовительные работы и селективный подбор</t>
  </si>
  <si>
    <t>Сборка узлов</t>
  </si>
  <si>
    <t>Медницкие работы</t>
  </si>
  <si>
    <t>Общая сборка из узлов</t>
  </si>
  <si>
    <t>Испытание и регулировка</t>
  </si>
  <si>
    <t>Доукомплектование</t>
  </si>
  <si>
    <t>Малярные</t>
  </si>
  <si>
    <t>Газосварочные</t>
  </si>
  <si>
    <t>Электросварочные</t>
  </si>
  <si>
    <t>Наплавочные</t>
  </si>
  <si>
    <t>Термические</t>
  </si>
  <si>
    <t>Метализационные</t>
  </si>
  <si>
    <t>Гальванические</t>
  </si>
  <si>
    <t>Полимерные</t>
  </si>
  <si>
    <t>Ремонт блока цилиндров</t>
  </si>
  <si>
    <t>Ремонт коленчатого вала</t>
  </si>
  <si>
    <t>1.Слесарные</t>
  </si>
  <si>
    <t>2.Механические</t>
  </si>
  <si>
    <t>3.Предварительная мойка</t>
  </si>
  <si>
    <t>4.Предварительная разборка</t>
  </si>
  <si>
    <t>5.Разборка на узлы (детали)</t>
  </si>
  <si>
    <t>6.Разборка узлов</t>
  </si>
  <si>
    <t>7.Мойка деталей</t>
  </si>
  <si>
    <t>8.Снятие нагара и накипи</t>
  </si>
  <si>
    <t>9.Контроль и сортировка деталей</t>
  </si>
  <si>
    <t>10.Комплектовочно - подготовительные работы и селективный подбор</t>
  </si>
  <si>
    <t>11.Сборка узлов</t>
  </si>
  <si>
    <t>12.Медницкие работы</t>
  </si>
  <si>
    <t>13.Общая сборка из узлов</t>
  </si>
  <si>
    <t>14.Испытание и регулировка</t>
  </si>
  <si>
    <t>15.Доукомплектование</t>
  </si>
  <si>
    <t>16.Малярные</t>
  </si>
  <si>
    <t>17.Ремонт блока цилиндров</t>
  </si>
  <si>
    <t>18.Ремонт коленчатого вала</t>
  </si>
  <si>
    <t>19.Газосварочные</t>
  </si>
  <si>
    <t>20.Электросварочные</t>
  </si>
  <si>
    <t>21.Наплавочные</t>
  </si>
  <si>
    <t>22.Термические</t>
  </si>
  <si>
    <t>23.Метализационные</t>
  </si>
  <si>
    <t>24.Гальванические</t>
  </si>
  <si>
    <t>25.Полимерные</t>
  </si>
  <si>
    <t>КР двиг. ЗИЛ</t>
  </si>
  <si>
    <t>Кпц</t>
  </si>
  <si>
    <t>fvd</t>
  </si>
  <si>
    <t>Тгод</t>
  </si>
  <si>
    <t>Мяв</t>
  </si>
  <si>
    <t>Мсп</t>
  </si>
  <si>
    <t>Fvч</t>
  </si>
  <si>
    <t>fуд</t>
  </si>
  <si>
    <t>Mяв</t>
  </si>
  <si>
    <t>Mсп</t>
  </si>
  <si>
    <t>Fуд</t>
  </si>
  <si>
    <t>Nя</t>
  </si>
  <si>
    <t>Fск</t>
  </si>
  <si>
    <t>Количество     рабрчих    МОП     mмоп =</t>
  </si>
  <si>
    <t xml:space="preserve">                                     Расчет вспомогательного производства</t>
  </si>
  <si>
    <t xml:space="preserve">                 Наименование</t>
  </si>
  <si>
    <t>1.Инструментальній</t>
  </si>
  <si>
    <t>2.Ремонтно-механический</t>
  </si>
  <si>
    <t>3.Электро-рамонтный</t>
  </si>
  <si>
    <t>4.Ремонтно-строительный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</si>
</sst>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b/>
      <i/>
      <sz val="8"/>
      <color indexed="10"/>
      <name val="Arial Cyr"/>
      <family val="2"/>
    </font>
    <font>
      <b/>
      <sz val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PageLayoutView="0" workbookViewId="0" topLeftCell="A86">
      <selection activeCell="M106" sqref="M106"/>
    </sheetView>
  </sheetViews>
  <sheetFormatPr defaultColWidth="9.00390625" defaultRowHeight="12.75"/>
  <cols>
    <col min="1" max="1" width="29.625" style="2" customWidth="1"/>
    <col min="2" max="2" width="7.00390625" style="2" customWidth="1"/>
    <col min="3" max="3" width="6.75390625" style="2" customWidth="1"/>
    <col min="4" max="4" width="9.125" style="2" customWidth="1"/>
    <col min="5" max="5" width="9.75390625" style="2" customWidth="1"/>
    <col min="6" max="6" width="5.875" style="2" customWidth="1"/>
    <col min="7" max="7" width="6.00390625" style="2" customWidth="1"/>
    <col min="8" max="8" width="5.875" style="2" customWidth="1"/>
    <col min="9" max="13" width="9.125" style="2" customWidth="1"/>
    <col min="14" max="14" width="12.25390625" style="2" customWidth="1"/>
    <col min="15" max="16384" width="9.125" style="2" customWidth="1"/>
  </cols>
  <sheetData>
    <row r="1" ht="11.25">
      <c r="A1" s="2" t="s">
        <v>28</v>
      </c>
    </row>
    <row r="2" spans="1:14" ht="11.25">
      <c r="A2" s="2" t="s">
        <v>29</v>
      </c>
      <c r="B2" s="2" t="s">
        <v>31</v>
      </c>
      <c r="D2" s="2" t="s">
        <v>30</v>
      </c>
      <c r="E2" s="2" t="s">
        <v>32</v>
      </c>
      <c r="I2" s="8"/>
      <c r="J2" s="9"/>
      <c r="K2" s="9"/>
      <c r="L2" s="9"/>
      <c r="M2" s="9"/>
      <c r="N2" s="9"/>
    </row>
    <row r="3" spans="1:14" ht="11.25">
      <c r="A3" s="2" t="s">
        <v>1</v>
      </c>
      <c r="E3" s="10"/>
      <c r="F3" s="3">
        <v>2800</v>
      </c>
      <c r="G3" s="2" t="s">
        <v>83</v>
      </c>
      <c r="I3" s="8"/>
      <c r="J3" s="9"/>
      <c r="K3" s="9"/>
      <c r="L3" s="9"/>
      <c r="M3" s="9"/>
      <c r="N3" s="9"/>
    </row>
    <row r="4" spans="1:14" ht="18">
      <c r="A4" s="2" t="s">
        <v>0</v>
      </c>
      <c r="F4" s="3">
        <v>2077</v>
      </c>
      <c r="J4" s="16"/>
      <c r="K4" s="1"/>
      <c r="L4" s="1"/>
      <c r="M4" s="1"/>
      <c r="N4" s="1"/>
    </row>
    <row r="5" spans="1:7" ht="11.25">
      <c r="A5" s="2" t="s">
        <v>10</v>
      </c>
      <c r="F5" s="3"/>
      <c r="G5" s="3">
        <v>1913</v>
      </c>
    </row>
    <row r="6" spans="1:7" ht="11.25">
      <c r="A6" s="2" t="s">
        <v>3</v>
      </c>
      <c r="G6" s="3">
        <v>0.96</v>
      </c>
    </row>
    <row r="7" spans="1:7" ht="11.25">
      <c r="A7" s="2" t="s">
        <v>2</v>
      </c>
      <c r="G7" s="3">
        <v>1</v>
      </c>
    </row>
    <row r="8" spans="1:7" ht="11.25">
      <c r="A8" s="2" t="s">
        <v>4</v>
      </c>
      <c r="G8" s="3">
        <v>1</v>
      </c>
    </row>
    <row r="9" spans="1:6" ht="11.25">
      <c r="A9" s="2" t="s">
        <v>5</v>
      </c>
      <c r="F9" s="3">
        <v>35.5</v>
      </c>
    </row>
    <row r="10" spans="1:5" ht="11.25">
      <c r="A10" s="2" t="s">
        <v>6</v>
      </c>
      <c r="E10" s="3">
        <v>1</v>
      </c>
    </row>
    <row r="11" spans="1:5" ht="11.25">
      <c r="A11" s="2" t="s">
        <v>7</v>
      </c>
      <c r="E11" s="3">
        <v>25</v>
      </c>
    </row>
    <row r="13" spans="1:16" ht="11.25">
      <c r="A13" s="4" t="s">
        <v>8</v>
      </c>
      <c r="B13" s="4" t="s">
        <v>84</v>
      </c>
      <c r="C13" s="4" t="s">
        <v>85</v>
      </c>
      <c r="D13" s="4" t="s">
        <v>9</v>
      </c>
      <c r="E13" s="4" t="s">
        <v>86</v>
      </c>
      <c r="F13" s="4" t="s">
        <v>87</v>
      </c>
      <c r="G13" s="4" t="s">
        <v>88</v>
      </c>
      <c r="H13" s="4" t="s">
        <v>89</v>
      </c>
      <c r="N13" s="11"/>
      <c r="O13" s="12"/>
      <c r="P13" s="12"/>
    </row>
    <row r="14" spans="1:11" ht="11.25">
      <c r="A14" s="5" t="s">
        <v>58</v>
      </c>
      <c r="B14" s="6">
        <v>0.0763</v>
      </c>
      <c r="C14" s="6">
        <v>11</v>
      </c>
      <c r="D14" s="6">
        <f>F9*G8*G6*G7*B14</f>
        <v>2.600304</v>
      </c>
      <c r="E14" s="6">
        <f>D14*F3</f>
        <v>7280.8512</v>
      </c>
      <c r="F14" s="7">
        <f>E14/F4</f>
        <v>3.5054651901781417</v>
      </c>
      <c r="G14" s="7">
        <f>E14/G5</f>
        <v>3.8059859905906954</v>
      </c>
      <c r="H14" s="7">
        <f>F14*C14*E10</f>
        <v>38.56011709195956</v>
      </c>
      <c r="I14" s="11" t="s">
        <v>33</v>
      </c>
      <c r="J14" s="12"/>
      <c r="K14" s="12"/>
    </row>
    <row r="15" spans="1:9" ht="11.25">
      <c r="A15" s="5" t="s">
        <v>59</v>
      </c>
      <c r="B15" s="6">
        <v>0.157</v>
      </c>
      <c r="C15" s="6">
        <v>11</v>
      </c>
      <c r="D15" s="6">
        <f>F9*G8*G6*G7*B15</f>
        <v>5.35056</v>
      </c>
      <c r="E15" s="6">
        <f>D15*F3</f>
        <v>14981.568</v>
      </c>
      <c r="F15" s="7">
        <f>E15/F4</f>
        <v>7.213080404429466</v>
      </c>
      <c r="G15" s="7">
        <f>E15/G5</f>
        <v>7.831452169367485</v>
      </c>
      <c r="H15" s="7">
        <f>F15*C15*E10</f>
        <v>79.34388444872413</v>
      </c>
      <c r="I15" s="2" t="s">
        <v>34</v>
      </c>
    </row>
    <row r="16" spans="1:9" ht="11.25">
      <c r="A16" s="5" t="s">
        <v>60</v>
      </c>
      <c r="B16" s="6">
        <v>0.0038</v>
      </c>
      <c r="C16" s="6">
        <v>23</v>
      </c>
      <c r="D16" s="6">
        <f>F9*G8*G6*G7*B16</f>
        <v>0.12950399999999998</v>
      </c>
      <c r="E16" s="6">
        <f>D16*F3</f>
        <v>362.61119999999994</v>
      </c>
      <c r="F16" s="7">
        <f>E16/F4</f>
        <v>0.17458411169956664</v>
      </c>
      <c r="G16" s="7">
        <f>E16/G5</f>
        <v>0.18955107161526394</v>
      </c>
      <c r="H16" s="7">
        <f>F16*C16*E10</f>
        <v>4.015434569090033</v>
      </c>
      <c r="I16" s="2" t="s">
        <v>35</v>
      </c>
    </row>
    <row r="17" spans="1:9" ht="11.25">
      <c r="A17" s="5" t="s">
        <v>61</v>
      </c>
      <c r="B17" s="6">
        <v>0.0264</v>
      </c>
      <c r="C17" s="6">
        <v>23</v>
      </c>
      <c r="D17" s="6">
        <f>F9*G8*G6*G7*B17</f>
        <v>0.899712</v>
      </c>
      <c r="E17" s="6">
        <f>D17*F3</f>
        <v>2519.1936</v>
      </c>
      <c r="F17" s="7">
        <f>E17/F4</f>
        <v>1.2129001444390948</v>
      </c>
      <c r="G17" s="7">
        <f>E17/G5</f>
        <v>1.316881129116571</v>
      </c>
      <c r="H17" s="7">
        <f>F17*C17*E10</f>
        <v>27.896703322099178</v>
      </c>
      <c r="I17" s="2" t="s">
        <v>36</v>
      </c>
    </row>
    <row r="18" spans="1:9" ht="11.25">
      <c r="A18" s="5" t="s">
        <v>62</v>
      </c>
      <c r="B18" s="6">
        <v>0.0285</v>
      </c>
      <c r="C18" s="6">
        <v>23</v>
      </c>
      <c r="D18" s="6">
        <f>F9*G8*G6*G7*B18</f>
        <v>0.97128</v>
      </c>
      <c r="E18" s="6">
        <f>D18*F3</f>
        <v>2719.5840000000003</v>
      </c>
      <c r="F18" s="7">
        <f>E18/F4</f>
        <v>1.3093808377467502</v>
      </c>
      <c r="G18" s="7">
        <f>E18/G5</f>
        <v>1.42163303711448</v>
      </c>
      <c r="H18" s="7">
        <f>F18*C18*E10</f>
        <v>30.115759268175253</v>
      </c>
      <c r="I18" s="2" t="s">
        <v>37</v>
      </c>
    </row>
    <row r="19" spans="1:9" ht="11.25">
      <c r="A19" s="5" t="s">
        <v>63</v>
      </c>
      <c r="B19" s="6">
        <v>0.0322</v>
      </c>
      <c r="C19" s="6">
        <v>23</v>
      </c>
      <c r="D19" s="6">
        <f>F9*G8*G6*G7*B19</f>
        <v>1.097376</v>
      </c>
      <c r="E19" s="6">
        <f>D19*F3</f>
        <v>3072.6528</v>
      </c>
      <c r="F19" s="7">
        <f>E19/F4</f>
        <v>1.4793706307173808</v>
      </c>
      <c r="G19" s="7">
        <f>E19/G5</f>
        <v>1.6061959226346052</v>
      </c>
      <c r="H19" s="7">
        <f>F19*C19*E10</f>
        <v>34.02552450649976</v>
      </c>
      <c r="I19" s="2" t="s">
        <v>38</v>
      </c>
    </row>
    <row r="20" spans="1:9" ht="11.25">
      <c r="A20" s="5" t="s">
        <v>64</v>
      </c>
      <c r="B20" s="6">
        <v>0.0041</v>
      </c>
      <c r="C20" s="6">
        <v>23</v>
      </c>
      <c r="D20" s="6">
        <f>F9*G8*G6*G7*B20</f>
        <v>0.139728</v>
      </c>
      <c r="E20" s="6">
        <f>D20*F3</f>
        <v>391.23839999999996</v>
      </c>
      <c r="F20" s="7">
        <f>E20/F4</f>
        <v>0.18836706788637456</v>
      </c>
      <c r="G20" s="7">
        <f>E20/G5</f>
        <v>0.20451562990067954</v>
      </c>
      <c r="H20" s="7">
        <f>F20*C20*E10</f>
        <v>4.332442561386615</v>
      </c>
      <c r="I20" s="2" t="s">
        <v>39</v>
      </c>
    </row>
    <row r="21" spans="1:9" ht="11.25">
      <c r="A21" s="5" t="s">
        <v>65</v>
      </c>
      <c r="B21" s="6">
        <v>0.0082</v>
      </c>
      <c r="C21" s="6">
        <v>23</v>
      </c>
      <c r="D21" s="6">
        <f>F9*G8*G6*G7*B21</f>
        <v>0.279456</v>
      </c>
      <c r="E21" s="6">
        <f>D21*F3</f>
        <v>782.4767999999999</v>
      </c>
      <c r="F21" s="7">
        <f>E21/F4</f>
        <v>0.3767341357727491</v>
      </c>
      <c r="G21" s="7">
        <f>E21/G5</f>
        <v>0.40903125980135907</v>
      </c>
      <c r="H21" s="7">
        <f>F21*C21*E10</f>
        <v>8.66488512277323</v>
      </c>
      <c r="I21" s="2" t="s">
        <v>40</v>
      </c>
    </row>
    <row r="22" spans="1:9" ht="11.25">
      <c r="A22" s="5" t="s">
        <v>66</v>
      </c>
      <c r="B22" s="6">
        <v>0.02</v>
      </c>
      <c r="C22" s="6">
        <v>17</v>
      </c>
      <c r="D22" s="6">
        <f>F9*G8*G6*G7*B22</f>
        <v>0.6816</v>
      </c>
      <c r="E22" s="6">
        <f>D22*F3</f>
        <v>1908.48</v>
      </c>
      <c r="F22" s="7">
        <f>E22/F4</f>
        <v>0.9188637457871931</v>
      </c>
      <c r="G22" s="7">
        <f>E22/G5</f>
        <v>0.9976372190277052</v>
      </c>
      <c r="H22" s="7">
        <f>F22*C22*E10</f>
        <v>15.620683678382283</v>
      </c>
      <c r="I22" s="2" t="s">
        <v>41</v>
      </c>
    </row>
    <row r="23" spans="1:9" ht="12" customHeight="1">
      <c r="A23" s="5" t="s">
        <v>67</v>
      </c>
      <c r="B23" s="6">
        <v>0.0243</v>
      </c>
      <c r="C23" s="6">
        <v>16</v>
      </c>
      <c r="D23" s="6">
        <f>F9*G8*G6*G7*B23</f>
        <v>0.8281439999999999</v>
      </c>
      <c r="E23" s="6">
        <f>D23*F3</f>
        <v>2318.8032</v>
      </c>
      <c r="F23" s="7">
        <f>E23/F4</f>
        <v>1.1164194511314396</v>
      </c>
      <c r="G23" s="7">
        <f>E23/G5</f>
        <v>1.2121292211186616</v>
      </c>
      <c r="H23" s="7">
        <f>F23*C23*E10</f>
        <v>17.862711218103033</v>
      </c>
      <c r="I23" s="2" t="s">
        <v>42</v>
      </c>
    </row>
    <row r="24" spans="1:9" ht="11.25">
      <c r="A24" s="5" t="s">
        <v>68</v>
      </c>
      <c r="B24" s="6">
        <v>0.117</v>
      </c>
      <c r="C24" s="6">
        <v>14.5</v>
      </c>
      <c r="D24" s="6">
        <f>F9*G8*G6*G7*B24</f>
        <v>3.9873600000000002</v>
      </c>
      <c r="E24" s="6">
        <f>D24*F3</f>
        <v>11164.608</v>
      </c>
      <c r="F24" s="7">
        <f>E24/F4</f>
        <v>5.37535291285508</v>
      </c>
      <c r="G24" s="7">
        <f>E24/G5</f>
        <v>5.836177731312075</v>
      </c>
      <c r="H24" s="7">
        <f>F24*C24*E10</f>
        <v>77.94261723639866</v>
      </c>
      <c r="I24" s="2" t="s">
        <v>43</v>
      </c>
    </row>
    <row r="25" spans="1:9" ht="11.25">
      <c r="A25" s="5" t="s">
        <v>69</v>
      </c>
      <c r="B25" s="6">
        <v>0.013</v>
      </c>
      <c r="C25" s="6">
        <v>14</v>
      </c>
      <c r="D25" s="6">
        <f>F9*G8*G6*G7*B25</f>
        <v>0.44303999999999993</v>
      </c>
      <c r="E25" s="6">
        <f>D25*F3</f>
        <v>1240.5119999999997</v>
      </c>
      <c r="F25" s="7">
        <f>E25/F4</f>
        <v>0.5972614347616754</v>
      </c>
      <c r="G25" s="7">
        <f>E25/G5</f>
        <v>0.6484641923680082</v>
      </c>
      <c r="H25" s="7">
        <f>F25*C25*E10</f>
        <v>8.361660086663456</v>
      </c>
      <c r="I25" s="2" t="s">
        <v>44</v>
      </c>
    </row>
    <row r="26" spans="1:9" ht="11.25">
      <c r="A26" s="5" t="s">
        <v>70</v>
      </c>
      <c r="B26" s="6">
        <v>0.126</v>
      </c>
      <c r="C26" s="6">
        <v>16</v>
      </c>
      <c r="D26" s="6">
        <f>F9*G8*G6*G7*B26</f>
        <v>4.29408</v>
      </c>
      <c r="E26" s="6">
        <f>D26*F3</f>
        <v>12023.424</v>
      </c>
      <c r="F26" s="7">
        <f>E26/F4</f>
        <v>5.7888415984593165</v>
      </c>
      <c r="G26" s="7">
        <f>E26/G5</f>
        <v>6.285114479874543</v>
      </c>
      <c r="H26" s="7">
        <f>F26*C26*E10</f>
        <v>92.62146557534906</v>
      </c>
      <c r="I26" s="2" t="s">
        <v>45</v>
      </c>
    </row>
    <row r="27" spans="1:9" ht="11.25">
      <c r="A27" s="5" t="s">
        <v>71</v>
      </c>
      <c r="B27" s="6">
        <v>0.0604</v>
      </c>
      <c r="C27" s="6">
        <v>20</v>
      </c>
      <c r="D27" s="6">
        <f>F9*G8*G6*G7*B27</f>
        <v>2.058432</v>
      </c>
      <c r="E27" s="6">
        <f>D27*F3</f>
        <v>5763.6096</v>
      </c>
      <c r="F27" s="7">
        <f>E27/F4</f>
        <v>2.774968512277323</v>
      </c>
      <c r="G27" s="7">
        <f>E27/G5</f>
        <v>3.0128644014636694</v>
      </c>
      <c r="H27" s="7">
        <f>F27*C27*E10</f>
        <v>55.49937024554646</v>
      </c>
      <c r="I27" s="2" t="s">
        <v>46</v>
      </c>
    </row>
    <row r="28" spans="1:9" ht="11.25">
      <c r="A28" s="5" t="s">
        <v>72</v>
      </c>
      <c r="B28" s="6">
        <v>0.0525</v>
      </c>
      <c r="C28" s="6">
        <v>15</v>
      </c>
      <c r="D28" s="6">
        <f>F9*G8*G6*G7*B28</f>
        <v>1.7892</v>
      </c>
      <c r="E28" s="6">
        <f>D28*F3</f>
        <v>5009.759999999999</v>
      </c>
      <c r="F28" s="7">
        <f>E28/F4</f>
        <v>2.4120173326913816</v>
      </c>
      <c r="G28" s="7">
        <f>E28/G5</f>
        <v>2.618797699947726</v>
      </c>
      <c r="H28" s="7">
        <f>F28*C28*E10</f>
        <v>36.18025999037072</v>
      </c>
      <c r="I28" s="2" t="s">
        <v>47</v>
      </c>
    </row>
    <row r="29" spans="1:9" ht="11.25">
      <c r="A29" s="5" t="s">
        <v>73</v>
      </c>
      <c r="B29" s="6">
        <v>0.0013</v>
      </c>
      <c r="C29" s="6">
        <v>75</v>
      </c>
      <c r="D29" s="6">
        <f>F9*G8*G6*G7*B29</f>
        <v>0.044303999999999996</v>
      </c>
      <c r="E29" s="6">
        <f>D29*F3</f>
        <v>124.0512</v>
      </c>
      <c r="F29" s="7">
        <f>E29/F4</f>
        <v>0.059726143476167545</v>
      </c>
      <c r="G29" s="7">
        <f>E29/G5</f>
        <v>0.06484641923680083</v>
      </c>
      <c r="H29" s="7">
        <f>F29*C29*E10</f>
        <v>4.479460760712566</v>
      </c>
      <c r="I29" s="2" t="s">
        <v>48</v>
      </c>
    </row>
    <row r="30" spans="1:9" ht="11.25">
      <c r="A30" s="5" t="s">
        <v>74</v>
      </c>
      <c r="B30" s="6">
        <v>0.144</v>
      </c>
      <c r="C30" s="6">
        <v>35</v>
      </c>
      <c r="D30" s="6">
        <f>F9*G8*G6*G7*B30</f>
        <v>4.907519999999999</v>
      </c>
      <c r="E30" s="6">
        <f>D30*F3</f>
        <v>13741.055999999997</v>
      </c>
      <c r="F30" s="7">
        <f>E30/F4</f>
        <v>6.615818969667789</v>
      </c>
      <c r="G30" s="7">
        <f>E30/G5</f>
        <v>7.182987976999476</v>
      </c>
      <c r="H30" s="7">
        <f>F30*C30*E10</f>
        <v>231.5536639383726</v>
      </c>
      <c r="I30" s="2" t="s">
        <v>56</v>
      </c>
    </row>
    <row r="31" spans="1:9" ht="11.25">
      <c r="A31" s="5" t="s">
        <v>75</v>
      </c>
      <c r="B31" s="6">
        <v>0.06</v>
      </c>
      <c r="C31" s="6">
        <v>35</v>
      </c>
      <c r="D31" s="6">
        <f>F9*G8*G6*G7*B31</f>
        <v>2.0448</v>
      </c>
      <c r="E31" s="6">
        <f>D31*F3</f>
        <v>5725.44</v>
      </c>
      <c r="F31" s="7">
        <f>E31/F4</f>
        <v>2.756591237361579</v>
      </c>
      <c r="G31" s="7">
        <f>E31/G5</f>
        <v>2.9929116570831154</v>
      </c>
      <c r="H31" s="7">
        <f>F31*C31*E10</f>
        <v>96.48069330765527</v>
      </c>
      <c r="I31" s="2" t="s">
        <v>57</v>
      </c>
    </row>
    <row r="32" spans="1:9" ht="11.25">
      <c r="A32" s="5" t="s">
        <v>76</v>
      </c>
      <c r="B32" s="6">
        <v>0.0106</v>
      </c>
      <c r="C32" s="6">
        <v>14.5</v>
      </c>
      <c r="D32" s="6">
        <f>F9*G8*G6*G7*B32</f>
        <v>0.36124799999999996</v>
      </c>
      <c r="E32" s="6">
        <f>D32*F3</f>
        <v>1011.4943999999999</v>
      </c>
      <c r="F32" s="7">
        <f>E32/F4</f>
        <v>0.48699778526721227</v>
      </c>
      <c r="G32" s="7">
        <f>E32/G5</f>
        <v>0.5287477260846837</v>
      </c>
      <c r="H32" s="7">
        <f>F32*C32*E10</f>
        <v>7.061467886374578</v>
      </c>
      <c r="I32" s="2" t="s">
        <v>49</v>
      </c>
    </row>
    <row r="33" spans="1:9" ht="11.25">
      <c r="A33" s="5" t="s">
        <v>77</v>
      </c>
      <c r="B33" s="6">
        <v>0.0053</v>
      </c>
      <c r="C33" s="6">
        <v>14.5</v>
      </c>
      <c r="D33" s="6">
        <f>F9*G8*G6*G7*B33</f>
        <v>0.18062399999999998</v>
      </c>
      <c r="E33" s="6">
        <f>D33*F3</f>
        <v>505.74719999999996</v>
      </c>
      <c r="F33" s="7">
        <f>E33/F4</f>
        <v>0.24349889263360613</v>
      </c>
      <c r="G33" s="7">
        <f>E33/G5</f>
        <v>0.26437386304234184</v>
      </c>
      <c r="H33" s="7">
        <f>F33*C33*E10</f>
        <v>3.530733943187289</v>
      </c>
      <c r="I33" s="2" t="s">
        <v>50</v>
      </c>
    </row>
    <row r="34" spans="1:9" ht="11.25">
      <c r="A34" s="5" t="s">
        <v>78</v>
      </c>
      <c r="B34" s="6">
        <v>0.0067</v>
      </c>
      <c r="C34" s="6">
        <v>14.5</v>
      </c>
      <c r="D34" s="6">
        <f>F9*G8*G6*G7*B34</f>
        <v>0.22833599999999998</v>
      </c>
      <c r="E34" s="6">
        <f>D34*F3</f>
        <v>639.3408</v>
      </c>
      <c r="F34" s="7">
        <f>E34/F4</f>
        <v>0.30781935483870965</v>
      </c>
      <c r="G34" s="7">
        <f>E34/G5</f>
        <v>0.3342084683742812</v>
      </c>
      <c r="H34" s="7">
        <f>F34*C34*E10</f>
        <v>4.46338064516129</v>
      </c>
      <c r="I34" s="2" t="s">
        <v>51</v>
      </c>
    </row>
    <row r="35" spans="1:9" ht="11.25">
      <c r="A35" s="5" t="s">
        <v>79</v>
      </c>
      <c r="B35" s="6">
        <v>0.0018</v>
      </c>
      <c r="C35" s="6">
        <v>14.5</v>
      </c>
      <c r="D35" s="6">
        <f>F9*G8*G6*G7*B35</f>
        <v>0.061343999999999996</v>
      </c>
      <c r="E35" s="6">
        <f>D35*F3</f>
        <v>171.76319999999998</v>
      </c>
      <c r="F35" s="7">
        <f>E35/F4</f>
        <v>0.08269773712084737</v>
      </c>
      <c r="G35" s="7">
        <f>E35/G5</f>
        <v>0.08978734971249346</v>
      </c>
      <c r="H35" s="7">
        <f>F35*C35*E10</f>
        <v>1.1991171882522869</v>
      </c>
      <c r="I35" s="2" t="s">
        <v>52</v>
      </c>
    </row>
    <row r="36" spans="1:9" ht="11.25">
      <c r="A36" s="5" t="s">
        <v>80</v>
      </c>
      <c r="B36" s="6">
        <v>0.0021</v>
      </c>
      <c r="C36" s="6">
        <v>20</v>
      </c>
      <c r="D36" s="6">
        <f>F9*G8*G6*G7*B36</f>
        <v>0.07156799999999999</v>
      </c>
      <c r="E36" s="6">
        <f>D36*F3</f>
        <v>200.39039999999997</v>
      </c>
      <c r="F36" s="7">
        <f>E36/F4</f>
        <v>0.09648069330765525</v>
      </c>
      <c r="G36" s="7">
        <f>E36/G5</f>
        <v>0.10475190799790902</v>
      </c>
      <c r="H36" s="7">
        <f>F36*C36*E10</f>
        <v>1.929613866153105</v>
      </c>
      <c r="I36" s="2" t="s">
        <v>53</v>
      </c>
    </row>
    <row r="37" spans="1:9" ht="11.25">
      <c r="A37" s="5" t="s">
        <v>81</v>
      </c>
      <c r="B37" s="6">
        <v>0.0079</v>
      </c>
      <c r="C37" s="6">
        <v>47</v>
      </c>
      <c r="D37" s="6">
        <f>F9*G8*G6*G7*B37</f>
        <v>0.269232</v>
      </c>
      <c r="E37" s="6">
        <f>D37*F3</f>
        <v>753.8496000000001</v>
      </c>
      <c r="F37" s="7">
        <f>E37/F4</f>
        <v>0.3629511795859413</v>
      </c>
      <c r="G37" s="7">
        <f>E37/G5</f>
        <v>0.3940667015159436</v>
      </c>
      <c r="H37" s="7">
        <f>F37*C37*E10</f>
        <v>17.058705440539242</v>
      </c>
      <c r="I37" s="2" t="s">
        <v>54</v>
      </c>
    </row>
    <row r="38" spans="1:9" ht="11.25">
      <c r="A38" s="5" t="s">
        <v>82</v>
      </c>
      <c r="B38" s="6">
        <v>0.0106</v>
      </c>
      <c r="C38" s="6">
        <v>22</v>
      </c>
      <c r="D38" s="6">
        <f>F9*G8*G6*G7*B38</f>
        <v>0.36124799999999996</v>
      </c>
      <c r="E38" s="6">
        <f>D38*F3</f>
        <v>1011.4943999999999</v>
      </c>
      <c r="F38" s="7">
        <f>E38/F4</f>
        <v>0.48699778526721227</v>
      </c>
      <c r="G38" s="7">
        <f>E38/G5</f>
        <v>0.5287477260846837</v>
      </c>
      <c r="H38" s="7">
        <f>F38*C38*E10</f>
        <v>10.71395127587867</v>
      </c>
      <c r="I38" s="2" t="s">
        <v>55</v>
      </c>
    </row>
    <row r="39" spans="1:8" ht="11.25">
      <c r="A39" s="4"/>
      <c r="B39" s="6"/>
      <c r="C39" s="6"/>
      <c r="D39" s="6"/>
      <c r="E39" s="6"/>
      <c r="F39" s="7"/>
      <c r="G39" s="7"/>
      <c r="H39" s="7"/>
    </row>
    <row r="40" spans="1:8" ht="11.25">
      <c r="A40" s="4"/>
      <c r="B40" s="6">
        <f>SUM(B14:B38)</f>
        <v>1.0000000000000002</v>
      </c>
      <c r="C40" s="6"/>
      <c r="D40" s="6"/>
      <c r="E40" s="6"/>
      <c r="F40" s="7"/>
      <c r="G40" s="7"/>
      <c r="H40" s="7"/>
    </row>
    <row r="41" spans="1:8" ht="11.25">
      <c r="A41" s="4"/>
      <c r="B41" s="6"/>
      <c r="C41" s="6"/>
      <c r="D41" s="6"/>
      <c r="E41" s="6"/>
      <c r="F41" s="7"/>
      <c r="G41" s="7"/>
      <c r="H41" s="7"/>
    </row>
    <row r="42" spans="1:8" ht="12" customHeight="1">
      <c r="A42" s="4"/>
      <c r="B42" s="6"/>
      <c r="C42" s="6"/>
      <c r="D42" s="6"/>
      <c r="E42" s="6"/>
      <c r="F42" s="7"/>
      <c r="G42" s="7"/>
      <c r="H42" s="7"/>
    </row>
    <row r="43" spans="1:8" ht="11.25" customHeight="1" hidden="1">
      <c r="A43" s="4"/>
      <c r="B43" s="6"/>
      <c r="C43" s="6"/>
      <c r="D43" s="6"/>
      <c r="E43" s="6"/>
      <c r="F43" s="7"/>
      <c r="G43" s="7"/>
      <c r="H43" s="7"/>
    </row>
    <row r="44" spans="1:8" ht="11.25" hidden="1">
      <c r="A44" s="4"/>
      <c r="B44" s="6"/>
      <c r="C44" s="6"/>
      <c r="D44" s="6"/>
      <c r="E44" s="6"/>
      <c r="F44" s="7"/>
      <c r="G44" s="7"/>
      <c r="H44" s="7"/>
    </row>
    <row r="45" spans="1:8" ht="11.25" hidden="1">
      <c r="A45" s="4"/>
      <c r="B45" s="6"/>
      <c r="C45" s="6"/>
      <c r="D45" s="6"/>
      <c r="E45" s="6"/>
      <c r="F45" s="7"/>
      <c r="G45" s="7"/>
      <c r="H45" s="7"/>
    </row>
    <row r="46" spans="1:8" ht="11.25" hidden="1">
      <c r="A46" s="4"/>
      <c r="B46" s="6"/>
      <c r="C46" s="6"/>
      <c r="D46" s="6"/>
      <c r="E46" s="6"/>
      <c r="F46" s="7"/>
      <c r="G46" s="7"/>
      <c r="H46" s="7"/>
    </row>
    <row r="47" spans="1:8" ht="11.25" hidden="1">
      <c r="A47" s="4"/>
      <c r="B47" s="6"/>
      <c r="C47" s="6"/>
      <c r="D47" s="6"/>
      <c r="E47" s="6"/>
      <c r="F47" s="7"/>
      <c r="G47" s="7"/>
      <c r="H47" s="7"/>
    </row>
    <row r="48" spans="1:8" ht="11.25" hidden="1">
      <c r="A48" s="4"/>
      <c r="B48" s="6"/>
      <c r="C48" s="6"/>
      <c r="D48" s="6"/>
      <c r="E48" s="6"/>
      <c r="F48" s="7"/>
      <c r="G48" s="7"/>
      <c r="H48" s="7"/>
    </row>
    <row r="49" spans="1:8" ht="11.25" hidden="1">
      <c r="A49" s="4"/>
      <c r="B49" s="6"/>
      <c r="C49" s="6"/>
      <c r="D49" s="6"/>
      <c r="E49" s="6"/>
      <c r="F49" s="7"/>
      <c r="G49" s="7"/>
      <c r="H49" s="7"/>
    </row>
    <row r="50" spans="1:8" ht="11.25" hidden="1">
      <c r="A50" s="4"/>
      <c r="B50" s="6"/>
      <c r="C50" s="6"/>
      <c r="D50" s="6"/>
      <c r="E50" s="6"/>
      <c r="F50" s="7"/>
      <c r="G50" s="7"/>
      <c r="H50" s="7"/>
    </row>
    <row r="51" spans="1:8" ht="11.25" hidden="1">
      <c r="A51" s="4"/>
      <c r="B51" s="6"/>
      <c r="C51" s="6"/>
      <c r="D51" s="6"/>
      <c r="E51" s="6"/>
      <c r="F51" s="7"/>
      <c r="G51" s="7"/>
      <c r="H51" s="7"/>
    </row>
    <row r="52" spans="1:8" ht="11.25" hidden="1">
      <c r="A52" s="4"/>
      <c r="B52" s="6"/>
      <c r="C52" s="6"/>
      <c r="D52" s="6"/>
      <c r="E52" s="6"/>
      <c r="F52" s="7"/>
      <c r="G52" s="7"/>
      <c r="H52" s="7"/>
    </row>
    <row r="53" spans="1:8" ht="11.25" hidden="1">
      <c r="A53" s="4"/>
      <c r="B53" s="6"/>
      <c r="C53" s="6"/>
      <c r="D53" s="6"/>
      <c r="E53" s="6"/>
      <c r="F53" s="7"/>
      <c r="G53" s="7"/>
      <c r="H53" s="7"/>
    </row>
    <row r="54" spans="1:8" ht="11.25" hidden="1">
      <c r="A54" s="4"/>
      <c r="B54" s="6"/>
      <c r="C54" s="6"/>
      <c r="D54" s="6"/>
      <c r="E54" s="6"/>
      <c r="F54" s="7"/>
      <c r="G54" s="7"/>
      <c r="H54" s="7"/>
    </row>
    <row r="55" spans="1:8" ht="11.25" hidden="1">
      <c r="A55" s="4"/>
      <c r="B55" s="6"/>
      <c r="C55" s="6"/>
      <c r="D55" s="6"/>
      <c r="E55" s="6"/>
      <c r="F55" s="7"/>
      <c r="G55" s="7"/>
      <c r="H55" s="7"/>
    </row>
    <row r="56" spans="1:8" ht="11.25" hidden="1">
      <c r="A56" s="4"/>
      <c r="B56" s="6"/>
      <c r="C56" s="6"/>
      <c r="D56" s="6"/>
      <c r="E56" s="6"/>
      <c r="F56" s="7"/>
      <c r="G56" s="7"/>
      <c r="H56" s="7"/>
    </row>
    <row r="57" spans="1:8" ht="11.25" hidden="1">
      <c r="A57" s="4"/>
      <c r="B57" s="6"/>
      <c r="C57" s="6"/>
      <c r="D57" s="6"/>
      <c r="E57" s="6"/>
      <c r="F57" s="7"/>
      <c r="G57" s="7"/>
      <c r="H57" s="7"/>
    </row>
    <row r="58" spans="1:8" ht="11.25" hidden="1">
      <c r="A58" s="4"/>
      <c r="B58" s="6"/>
      <c r="C58" s="6"/>
      <c r="D58" s="6"/>
      <c r="E58" s="6"/>
      <c r="F58" s="7"/>
      <c r="G58" s="7"/>
      <c r="H58" s="7"/>
    </row>
    <row r="59" spans="1:8" ht="11.25" hidden="1">
      <c r="A59" s="4"/>
      <c r="B59" s="6"/>
      <c r="C59" s="6"/>
      <c r="D59" s="6"/>
      <c r="E59" s="6"/>
      <c r="F59" s="7"/>
      <c r="G59" s="7"/>
      <c r="H59" s="7"/>
    </row>
    <row r="60" spans="1:8" ht="11.25" hidden="1">
      <c r="A60" s="4"/>
      <c r="B60" s="6"/>
      <c r="C60" s="6"/>
      <c r="D60" s="6"/>
      <c r="E60" s="6"/>
      <c r="F60" s="7"/>
      <c r="G60" s="7"/>
      <c r="H60" s="7"/>
    </row>
    <row r="61" spans="1:8" ht="11.25" hidden="1">
      <c r="A61" s="4"/>
      <c r="B61" s="6"/>
      <c r="C61" s="6"/>
      <c r="D61" s="6"/>
      <c r="E61" s="6"/>
      <c r="F61" s="7"/>
      <c r="G61" s="7"/>
      <c r="H61" s="7"/>
    </row>
    <row r="62" spans="1:8" ht="11.25" hidden="1">
      <c r="A62" s="4"/>
      <c r="B62" s="6"/>
      <c r="C62" s="6"/>
      <c r="D62" s="6"/>
      <c r="E62" s="6"/>
      <c r="F62" s="7"/>
      <c r="G62" s="7"/>
      <c r="H62" s="7"/>
    </row>
    <row r="63" spans="1:8" ht="11.25" hidden="1">
      <c r="A63" s="4"/>
      <c r="B63" s="6"/>
      <c r="C63" s="6"/>
      <c r="D63" s="6"/>
      <c r="E63" s="6"/>
      <c r="F63" s="7"/>
      <c r="G63" s="7"/>
      <c r="H63" s="7"/>
    </row>
    <row r="64" spans="1:8" ht="11.25" hidden="1">
      <c r="A64" s="4"/>
      <c r="B64" s="6"/>
      <c r="C64" s="6"/>
      <c r="D64" s="6"/>
      <c r="E64" s="6"/>
      <c r="F64" s="7"/>
      <c r="G64" s="7"/>
      <c r="H64" s="7"/>
    </row>
    <row r="65" spans="1:8" ht="11.25" hidden="1">
      <c r="A65" s="4"/>
      <c r="B65" s="6"/>
      <c r="C65" s="6"/>
      <c r="D65" s="6"/>
      <c r="E65" s="6"/>
      <c r="F65" s="7"/>
      <c r="G65" s="7"/>
      <c r="H65" s="7"/>
    </row>
    <row r="66" spans="1:8" ht="11.25" hidden="1">
      <c r="A66" s="4"/>
      <c r="B66" s="6"/>
      <c r="C66" s="6"/>
      <c r="D66" s="6"/>
      <c r="E66" s="6"/>
      <c r="F66" s="7"/>
      <c r="G66" s="7"/>
      <c r="H66" s="7"/>
    </row>
    <row r="67" spans="1:8" ht="11.25" hidden="1">
      <c r="A67" s="4"/>
      <c r="B67" s="6"/>
      <c r="C67" s="6"/>
      <c r="D67" s="6"/>
      <c r="E67" s="6"/>
      <c r="F67" s="7"/>
      <c r="G67" s="7"/>
      <c r="H67" s="7"/>
    </row>
    <row r="68" spans="1:8" ht="11.25" hidden="1">
      <c r="A68" s="4"/>
      <c r="B68" s="6"/>
      <c r="C68" s="6"/>
      <c r="D68" s="6"/>
      <c r="E68" s="6"/>
      <c r="F68" s="7"/>
      <c r="G68" s="7"/>
      <c r="H68" s="7"/>
    </row>
    <row r="69" spans="1:8" ht="11.25" hidden="1">
      <c r="A69" s="4"/>
      <c r="B69" s="6"/>
      <c r="C69" s="6"/>
      <c r="D69" s="6"/>
      <c r="E69" s="6"/>
      <c r="F69" s="7"/>
      <c r="G69" s="7"/>
      <c r="H69" s="7"/>
    </row>
    <row r="70" spans="1:8" ht="11.25" hidden="1">
      <c r="A70" s="4"/>
      <c r="B70" s="6"/>
      <c r="C70" s="6"/>
      <c r="D70" s="6"/>
      <c r="E70" s="6"/>
      <c r="F70" s="7"/>
      <c r="G70" s="7"/>
      <c r="H70" s="7"/>
    </row>
    <row r="71" spans="1:8" ht="11.25" hidden="1">
      <c r="A71" s="4"/>
      <c r="B71" s="6"/>
      <c r="C71" s="6"/>
      <c r="D71" s="6"/>
      <c r="E71" s="6"/>
      <c r="F71" s="7"/>
      <c r="G71" s="7"/>
      <c r="H71" s="7"/>
    </row>
    <row r="72" spans="1:8" ht="11.25" hidden="1">
      <c r="A72" s="4"/>
      <c r="B72" s="6"/>
      <c r="C72" s="6"/>
      <c r="D72" s="6"/>
      <c r="E72" s="6"/>
      <c r="F72" s="7"/>
      <c r="G72" s="7"/>
      <c r="H72" s="7"/>
    </row>
    <row r="73" spans="1:8" ht="11.25" hidden="1">
      <c r="A73" s="4"/>
      <c r="B73" s="6"/>
      <c r="C73" s="6"/>
      <c r="D73" s="6"/>
      <c r="E73" s="6"/>
      <c r="F73" s="7"/>
      <c r="G73" s="7"/>
      <c r="H73" s="7"/>
    </row>
    <row r="74" spans="1:8" ht="11.25" hidden="1">
      <c r="A74" s="4"/>
      <c r="B74" s="6"/>
      <c r="C74" s="6"/>
      <c r="D74" s="6"/>
      <c r="E74" s="6"/>
      <c r="F74" s="7"/>
      <c r="G74" s="7"/>
      <c r="H74" s="7"/>
    </row>
    <row r="75" spans="1:8" ht="11.25" hidden="1">
      <c r="A75" s="4"/>
      <c r="B75" s="6"/>
      <c r="C75" s="6"/>
      <c r="D75" s="6"/>
      <c r="E75" s="6"/>
      <c r="F75" s="7"/>
      <c r="G75" s="7"/>
      <c r="H75" s="7"/>
    </row>
    <row r="76" spans="1:8" ht="11.25" hidden="1">
      <c r="A76" s="4"/>
      <c r="B76" s="6"/>
      <c r="C76" s="6"/>
      <c r="D76" s="6"/>
      <c r="E76" s="6"/>
      <c r="F76" s="7"/>
      <c r="G76" s="7"/>
      <c r="H76" s="7"/>
    </row>
    <row r="77" spans="1:8" ht="11.25" hidden="1">
      <c r="A77" s="4"/>
      <c r="B77" s="6"/>
      <c r="C77" s="6"/>
      <c r="D77" s="6"/>
      <c r="E77" s="6"/>
      <c r="F77" s="7"/>
      <c r="G77" s="7"/>
      <c r="H77" s="7"/>
    </row>
    <row r="78" ht="12" customHeight="1" hidden="1"/>
    <row r="79" ht="12.75" customHeight="1" hidden="1"/>
    <row r="82" spans="1:7" ht="11.25">
      <c r="A82" s="2" t="s">
        <v>11</v>
      </c>
      <c r="G82" s="13">
        <f>SUM(H14:H77)</f>
        <v>909.5143071738083</v>
      </c>
    </row>
    <row r="83" spans="1:7" ht="11.25">
      <c r="A83" s="2" t="s">
        <v>12</v>
      </c>
      <c r="G83" s="13">
        <f>SUM(F14:F77)</f>
        <v>45.94318728935964</v>
      </c>
    </row>
    <row r="84" spans="1:7" ht="11.25">
      <c r="A84" s="2" t="s">
        <v>13</v>
      </c>
      <c r="G84" s="13">
        <f>SUM(G14:G77)</f>
        <v>49.881860951385256</v>
      </c>
    </row>
    <row r="85" spans="1:7" ht="11.25">
      <c r="A85" s="2" t="s">
        <v>14</v>
      </c>
      <c r="G85" s="2">
        <f>SUM(E14:E77)</f>
        <v>95424</v>
      </c>
    </row>
    <row r="88" ht="12.75">
      <c r="A88" s="15" t="s">
        <v>97</v>
      </c>
    </row>
    <row r="90" spans="1:6" ht="11.25">
      <c r="A90" s="2" t="s">
        <v>16</v>
      </c>
      <c r="F90" s="3">
        <v>0.62</v>
      </c>
    </row>
    <row r="91" spans="1:7" ht="11.25">
      <c r="A91" s="2" t="s">
        <v>15</v>
      </c>
      <c r="G91" s="3">
        <v>1.9</v>
      </c>
    </row>
    <row r="93" spans="1:5" ht="11.25">
      <c r="A93" s="6" t="s">
        <v>98</v>
      </c>
      <c r="B93" s="4" t="s">
        <v>90</v>
      </c>
      <c r="C93" s="4" t="s">
        <v>91</v>
      </c>
      <c r="D93" s="4" t="s">
        <v>92</v>
      </c>
      <c r="E93" s="4" t="s">
        <v>93</v>
      </c>
    </row>
    <row r="94" spans="1:5" ht="11.25">
      <c r="A94" s="6" t="s">
        <v>99</v>
      </c>
      <c r="B94" s="6">
        <v>11.5</v>
      </c>
      <c r="C94" s="6">
        <f>0.25*(F14+F15)</f>
        <v>2.679636398651902</v>
      </c>
      <c r="D94" s="6">
        <f>0.25*(G14+G15)</f>
        <v>2.909359539989545</v>
      </c>
      <c r="E94" s="6">
        <f>B94*C94</f>
        <v>30.815818584496874</v>
      </c>
    </row>
    <row r="95" spans="1:5" ht="11.25">
      <c r="A95" s="6" t="s">
        <v>100</v>
      </c>
      <c r="B95" s="6">
        <v>10</v>
      </c>
      <c r="C95" s="6">
        <f>0.17*(F14+F15)</f>
        <v>1.8221527510832936</v>
      </c>
      <c r="D95" s="6">
        <f>0.17*(G14+G15)</f>
        <v>1.9783644871928907</v>
      </c>
      <c r="E95" s="6">
        <f>B95*C95</f>
        <v>18.221527510832935</v>
      </c>
    </row>
    <row r="96" spans="1:5" ht="11.25">
      <c r="A96" s="6" t="s">
        <v>101</v>
      </c>
      <c r="B96" s="6">
        <v>7.5</v>
      </c>
      <c r="C96" s="6">
        <f>4*F90*F3/1000</f>
        <v>6.944</v>
      </c>
      <c r="D96" s="6">
        <f>C96</f>
        <v>6.944</v>
      </c>
      <c r="E96" s="6">
        <f>B96*C96</f>
        <v>52.08</v>
      </c>
    </row>
    <row r="97" spans="1:5" ht="11.25">
      <c r="A97" s="6" t="s">
        <v>102</v>
      </c>
      <c r="B97" s="6">
        <v>7</v>
      </c>
      <c r="C97" s="6">
        <f>0.7*G91*F3/1000</f>
        <v>3.7239999999999998</v>
      </c>
      <c r="D97" s="6">
        <f>C97</f>
        <v>3.7239999999999998</v>
      </c>
      <c r="E97" s="6">
        <f>B97*C97</f>
        <v>26.067999999999998</v>
      </c>
    </row>
    <row r="98" ht="11.25">
      <c r="G98" s="3"/>
    </row>
    <row r="99" spans="1:7" ht="24" customHeight="1">
      <c r="A99" s="2" t="s">
        <v>18</v>
      </c>
      <c r="G99" s="3">
        <f>SUM(E94:E97)</f>
        <v>127.1853460953298</v>
      </c>
    </row>
    <row r="100" spans="1:7" ht="11.25">
      <c r="A100" s="2" t="s">
        <v>19</v>
      </c>
      <c r="G100" s="3">
        <f>SUM(C94:C97)</f>
        <v>15.169789149735195</v>
      </c>
    </row>
    <row r="101" spans="1:7" ht="11.25">
      <c r="A101" s="2" t="s">
        <v>17</v>
      </c>
      <c r="G101" s="3">
        <f>SUM(D94:D97)</f>
        <v>15.555724027182436</v>
      </c>
    </row>
    <row r="104" ht="12.75">
      <c r="B104" s="15" t="s">
        <v>20</v>
      </c>
    </row>
    <row r="106" spans="1:4" ht="11.25">
      <c r="A106" s="2" t="s">
        <v>21</v>
      </c>
      <c r="D106" s="3">
        <v>3</v>
      </c>
    </row>
    <row r="108" spans="1:4" ht="11.25">
      <c r="A108" s="6"/>
      <c r="B108" s="4" t="s">
        <v>90</v>
      </c>
      <c r="C108" s="4" t="s">
        <v>94</v>
      </c>
      <c r="D108" s="4" t="s">
        <v>95</v>
      </c>
    </row>
    <row r="109" spans="1:4" ht="11.25">
      <c r="A109" s="6">
        <v>1</v>
      </c>
      <c r="B109" s="6">
        <v>0.026</v>
      </c>
      <c r="C109" s="6">
        <v>3</v>
      </c>
      <c r="D109" s="6">
        <f>B109*F3/C109</f>
        <v>24.266666666666666</v>
      </c>
    </row>
    <row r="110" spans="1:4" ht="11.25">
      <c r="A110" s="6">
        <v>2</v>
      </c>
      <c r="B110" s="6">
        <v>0.05</v>
      </c>
      <c r="C110" s="6">
        <v>2</v>
      </c>
      <c r="D110" s="6">
        <f>B110*F3/C110</f>
        <v>70</v>
      </c>
    </row>
    <row r="111" spans="1:4" ht="11.25">
      <c r="A111" s="6">
        <v>3</v>
      </c>
      <c r="B111" s="6">
        <v>0.05</v>
      </c>
      <c r="C111" s="6">
        <v>3</v>
      </c>
      <c r="D111" s="6">
        <f>B111*F3/C111</f>
        <v>46.666666666666664</v>
      </c>
    </row>
    <row r="113" spans="1:8" ht="11.25">
      <c r="A113" s="2" t="s">
        <v>22</v>
      </c>
      <c r="H113" s="2">
        <f>SUM(D109:D111)</f>
        <v>140.93333333333334</v>
      </c>
    </row>
    <row r="114" spans="1:8" ht="11.25">
      <c r="A114" s="14"/>
      <c r="B114" s="14"/>
      <c r="C114" s="14"/>
      <c r="D114" s="14"/>
      <c r="E114" s="14"/>
      <c r="F114" s="14"/>
      <c r="G114" s="14"/>
      <c r="H114" s="14"/>
    </row>
    <row r="116" spans="1:6" ht="11.25">
      <c r="A116" s="2" t="s">
        <v>23</v>
      </c>
      <c r="F116" s="2">
        <f>0.1*(G100+G83)</f>
        <v>6.111297643909484</v>
      </c>
    </row>
    <row r="117" spans="1:5" ht="11.25">
      <c r="A117" s="2" t="s">
        <v>24</v>
      </c>
      <c r="E117" s="2">
        <f>0.15*(G100+G83)</f>
        <v>9.166946465864225</v>
      </c>
    </row>
    <row r="118" spans="1:5" ht="11.25">
      <c r="A118" s="2" t="s">
        <v>25</v>
      </c>
      <c r="E118" s="2">
        <f>0.12*(G100+G83)</f>
        <v>7.33355717269138</v>
      </c>
    </row>
    <row r="119" spans="1:5" ht="11.25">
      <c r="A119" s="2" t="s">
        <v>96</v>
      </c>
      <c r="E119" s="2">
        <f>0.04*(G100+G83)</f>
        <v>2.4445190575637934</v>
      </c>
    </row>
    <row r="120" spans="1:5" ht="11.25">
      <c r="A120" s="2" t="s">
        <v>26</v>
      </c>
      <c r="E120" s="2">
        <f>2.5*(G100+G83+G101)</f>
        <v>191.6717511656932</v>
      </c>
    </row>
    <row r="121" spans="1:5" ht="11.25">
      <c r="A121" s="2" t="s">
        <v>27</v>
      </c>
      <c r="E121" s="2">
        <f>1.13*(G99+G82+H113+E120)</f>
        <v>1547.3143536780262</v>
      </c>
    </row>
  </sheetData>
  <sheetProtection/>
  <mergeCells count="2">
    <mergeCell ref="I2:N2"/>
    <mergeCell ref="I3:N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Больница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Айболит (дополнено Rootware)</dc:creator>
  <cp:keywords/>
  <dc:description/>
  <cp:lastModifiedBy>Максим</cp:lastModifiedBy>
  <cp:lastPrinted>2012-12-06T17:50:23Z</cp:lastPrinted>
  <dcterms:created xsi:type="dcterms:W3CDTF">2003-12-23T16:37:08Z</dcterms:created>
  <dcterms:modified xsi:type="dcterms:W3CDTF">2012-12-06T18:13:35Z</dcterms:modified>
  <cp:category/>
  <cp:version/>
  <cp:contentType/>
  <cp:contentStatus/>
</cp:coreProperties>
</file>